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35" windowHeight="10695" activeTab="0"/>
  </bookViews>
  <sheets>
    <sheet name="ОБЩИЙ РАСЧЁТ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Admin</author>
    <author>pasha</author>
  </authors>
  <commentList>
    <comment ref="G7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sprinter 17 мест</t>
        </r>
      </text>
    </comment>
    <comment ref="G38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286-318 гр/км
</t>
        </r>
      </text>
    </comment>
    <comment ref="C7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МАЗ-103
</t>
        </r>
      </text>
    </comment>
    <comment ref="C38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http://www.e-reading.ws/bookreader.php/90750/Nayman_-_Vse_o_predpuskovyh_obogrevatelyah_i_otopitelyah.html
</t>
        </r>
      </text>
    </comment>
    <comment ref="K38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180-202 гр/км
для пассата
</t>
        </r>
      </text>
    </comment>
    <comment ref="I38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180-202 гр/км
для пассата
</t>
        </r>
      </text>
    </comment>
    <comment ref="B9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годовые расходы на велосипед обычно лежат в диапазоне от 100 000 до 800 000 рублей в зависимости от стиля катания (спокойный-спортивный)</t>
        </r>
      </text>
    </comment>
    <comment ref="H4" authorId="1">
      <text>
        <r>
          <rPr>
            <b/>
            <sz val="9"/>
            <rFont val="Tahoma"/>
            <family val="2"/>
          </rPr>
          <t>pasha:</t>
        </r>
        <r>
          <rPr>
            <sz val="9"/>
            <rFont val="Tahoma"/>
            <family val="2"/>
          </rPr>
          <t xml:space="preserve">
стоимость покупки автомобиля</t>
        </r>
      </text>
    </comment>
    <comment ref="H6" authorId="1">
      <text>
        <r>
          <rPr>
            <b/>
            <sz val="9"/>
            <rFont val="Tahoma"/>
            <family val="2"/>
          </rPr>
          <t>pasha:</t>
        </r>
        <r>
          <rPr>
            <sz val="9"/>
            <rFont val="Tahoma"/>
            <family val="2"/>
          </rPr>
          <t xml:space="preserve">
стоимость продажи автомобиля
</t>
        </r>
      </text>
    </comment>
    <comment ref="I7" authorId="1">
      <text>
        <r>
          <rPr>
            <b/>
            <sz val="9"/>
            <rFont val="Tahoma"/>
            <family val="2"/>
          </rPr>
          <t>pasha:</t>
        </r>
        <r>
          <rPr>
            <sz val="9"/>
            <rFont val="Tahoma"/>
            <family val="2"/>
          </rPr>
          <t xml:space="preserve">
расход топлива вашего автомобиля в городском цикле
</t>
        </r>
      </text>
    </comment>
    <comment ref="H9" authorId="1">
      <text>
        <r>
          <rPr>
            <b/>
            <sz val="9"/>
            <rFont val="Tahoma"/>
            <family val="2"/>
          </rPr>
          <t>pasha:</t>
        </r>
        <r>
          <rPr>
            <sz val="9"/>
            <rFont val="Tahoma"/>
            <family val="2"/>
          </rPr>
          <t xml:space="preserve">
экологические сборы, ремонт, техобслуживание и т.п.</t>
        </r>
      </text>
    </comment>
  </commentList>
</comments>
</file>

<file path=xl/sharedStrings.xml><?xml version="1.0" encoding="utf-8"?>
<sst xmlns="http://schemas.openxmlformats.org/spreadsheetml/2006/main" count="62" uniqueCount="52">
  <si>
    <t xml:space="preserve">Велосипед </t>
  </si>
  <si>
    <t xml:space="preserve">Автобус </t>
  </si>
  <si>
    <t xml:space="preserve">Троллейбус </t>
  </si>
  <si>
    <t xml:space="preserve">Трамвай </t>
  </si>
  <si>
    <t xml:space="preserve">Метро </t>
  </si>
  <si>
    <t xml:space="preserve">Маршрутка </t>
  </si>
  <si>
    <t>Такси</t>
  </si>
  <si>
    <t>Расходы за год</t>
  </si>
  <si>
    <t>предполагаемое время вашей поездки, мин</t>
  </si>
  <si>
    <t>ДТ, л</t>
  </si>
  <si>
    <t>стоимость 1 поездки, руб</t>
  </si>
  <si>
    <t>количество поездок в месяц</t>
  </si>
  <si>
    <t>Автомобиль</t>
  </si>
  <si>
    <t>КИЛОМЕТРЫ</t>
  </si>
  <si>
    <t>ВРЕМЯ</t>
  </si>
  <si>
    <t>-</t>
  </si>
  <si>
    <t>количество пассажиров</t>
  </si>
  <si>
    <t>ТОПЛИВО, приходящееся на 1 человека</t>
  </si>
  <si>
    <t>выбросы СО2 на 1 км, кг</t>
  </si>
  <si>
    <t>ЭМИССИЯ СО2</t>
  </si>
  <si>
    <t>количество деревьев, требуемых для компенсации за год</t>
  </si>
  <si>
    <t>стоимость топлива, руб</t>
  </si>
  <si>
    <t>(из расчёта 1 дерево поглощает 20 кг СО2)</t>
  </si>
  <si>
    <t>стоимость покупки транспорта</t>
  </si>
  <si>
    <t>СТОИМОСТЬ ПЕРЕДВИЖЕНИЯ ДЛЯ ПОЛЬЗОВАТЕЛЯ</t>
  </si>
  <si>
    <t>расход топлива в городском цикле, л/100 км</t>
  </si>
  <si>
    <t>Стоимость 1 пассажиро-километра</t>
  </si>
  <si>
    <t>амортизация и дополнительные годовые расходы</t>
  </si>
  <si>
    <t>расходы на топливо</t>
  </si>
  <si>
    <t>суммарные расходы поездок на автомобиле</t>
  </si>
  <si>
    <t>километров в год</t>
  </si>
  <si>
    <t>Расходы за 1 месяц поездок</t>
  </si>
  <si>
    <t>Стоимость 1 поездки</t>
  </si>
  <si>
    <t>средняя скорость транспорта, км/час</t>
  </si>
  <si>
    <t>топливо на 1 поездку, л</t>
  </si>
  <si>
    <t>топливо на 1 пассажирокилометр поездки, л</t>
  </si>
  <si>
    <t>выбросы СО2 на 1 поездку, кг</t>
  </si>
  <si>
    <t>километры за 1 месяц</t>
  </si>
  <si>
    <t>выбросы СО2 на 1 пассажирокилометр, кг</t>
  </si>
  <si>
    <t>выбросы СО2 за 1 месяц,  кг</t>
  </si>
  <si>
    <t>выбросы СО2 за год, кг</t>
  </si>
  <si>
    <t>топливо за год, л</t>
  </si>
  <si>
    <t>средняя продолжительность жизни велосипедиста повышается на 90-420 дней</t>
  </si>
  <si>
    <t>Помните, что основная выгода, которую получает велосипедист заключается в улучшении здоровья, снижении медицинских расхродов и увеличении продолжительности жизни</t>
  </si>
  <si>
    <t>введите данные в бирюзовые поля в белорусских рублях</t>
  </si>
  <si>
    <t>стоимость продажи транспорта после истечения времени использования</t>
  </si>
  <si>
    <t>оцените годовые расходы на содержание, руб</t>
  </si>
  <si>
    <t>стоимость месячного проездного, который вы обычно  покупаете, руб</t>
  </si>
  <si>
    <t>дистанция вашей типичной поездки</t>
  </si>
  <si>
    <t>по данным http://www.cycling-embassy.dk/wp-content/uploads/2013/12/Collection-of-Cycle-Concepts-2012.pdf</t>
  </si>
  <si>
    <t>топливо на 1 месяц поездок, л</t>
  </si>
  <si>
    <t>время использования между покупкой и продажей (утилизацией), лет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</si>
</sst>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"/>
    <numFmt numFmtId="170" formatCode="#,##0.000"/>
    <numFmt numFmtId="171" formatCode="0.000"/>
    <numFmt numFmtId="172" formatCode="#,##0.0"/>
  </numFmts>
  <fonts count="46">
    <font>
      <sz val="10"/>
      <name val="Arial Cyr"/>
      <family val="0"/>
    </font>
    <font>
      <sz val="12"/>
      <name val="Calibri"/>
      <family val="2"/>
    </font>
    <font>
      <sz val="8"/>
      <name val="Arial Cyr"/>
      <family val="0"/>
    </font>
    <font>
      <b/>
      <sz val="12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sz val="12"/>
      <name val="Arial Cyr"/>
      <family val="0"/>
    </font>
    <font>
      <b/>
      <sz val="12"/>
      <color indexed="12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3" fontId="3" fillId="33" borderId="16" xfId="0" applyNumberFormat="1" applyFont="1" applyFill="1" applyBorder="1" applyAlignment="1">
      <alignment vertical="top" wrapText="1"/>
    </xf>
    <xf numFmtId="3" fontId="1" fillId="33" borderId="16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3" fontId="1" fillId="33" borderId="18" xfId="0" applyNumberFormat="1" applyFont="1" applyFill="1" applyBorder="1" applyAlignment="1">
      <alignment vertical="top" wrapText="1"/>
    </xf>
    <xf numFmtId="0" fontId="6" fillId="33" borderId="19" xfId="0" applyNumberFormat="1" applyFont="1" applyFill="1" applyBorder="1" applyAlignment="1">
      <alignment wrapText="1"/>
    </xf>
    <xf numFmtId="0" fontId="6" fillId="33" borderId="20" xfId="0" applyNumberFormat="1" applyFont="1" applyFill="1" applyBorder="1" applyAlignment="1">
      <alignment wrapText="1"/>
    </xf>
    <xf numFmtId="3" fontId="6" fillId="34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3" fontId="6" fillId="33" borderId="2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4" borderId="21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top" wrapText="1"/>
    </xf>
    <xf numFmtId="1" fontId="1" fillId="33" borderId="0" xfId="0" applyNumberFormat="1" applyFont="1" applyFill="1" applyBorder="1" applyAlignment="1">
      <alignment vertical="top" wrapText="1"/>
    </xf>
    <xf numFmtId="1" fontId="1" fillId="33" borderId="18" xfId="0" applyNumberFormat="1" applyFont="1" applyFill="1" applyBorder="1" applyAlignment="1">
      <alignment vertical="top" wrapText="1"/>
    </xf>
    <xf numFmtId="1" fontId="1" fillId="33" borderId="16" xfId="0" applyNumberFormat="1" applyFont="1" applyFill="1" applyBorder="1" applyAlignment="1">
      <alignment vertical="top" wrapText="1"/>
    </xf>
    <xf numFmtId="1" fontId="1" fillId="33" borderId="15" xfId="0" applyNumberFormat="1" applyFont="1" applyFill="1" applyBorder="1" applyAlignment="1">
      <alignment vertical="top" wrapText="1"/>
    </xf>
    <xf numFmtId="3" fontId="1" fillId="33" borderId="15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70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3" fontId="6" fillId="34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top" wrapText="1"/>
    </xf>
    <xf numFmtId="1" fontId="1" fillId="33" borderId="15" xfId="0" applyNumberFormat="1" applyFont="1" applyFill="1" applyBorder="1" applyAlignment="1">
      <alignment horizontal="center" vertical="top" wrapText="1"/>
    </xf>
    <xf numFmtId="1" fontId="1" fillId="33" borderId="0" xfId="0" applyNumberFormat="1" applyFont="1" applyFill="1" applyBorder="1" applyAlignment="1">
      <alignment horizontal="center" vertical="top" wrapText="1"/>
    </xf>
    <xf numFmtId="1" fontId="1" fillId="33" borderId="16" xfId="0" applyNumberFormat="1" applyFont="1" applyFill="1" applyBorder="1" applyAlignment="1">
      <alignment horizontal="center" vertical="top" wrapText="1"/>
    </xf>
    <xf numFmtId="3" fontId="6" fillId="34" borderId="21" xfId="0" applyNumberFormat="1" applyFont="1" applyFill="1" applyBorder="1" applyAlignment="1">
      <alignment horizontal="center"/>
    </xf>
    <xf numFmtId="0" fontId="6" fillId="35" borderId="0" xfId="0" applyNumberFormat="1" applyFont="1" applyFill="1" applyAlignment="1">
      <alignment horizontal="center" wrapText="1"/>
    </xf>
    <xf numFmtId="3" fontId="6" fillId="34" borderId="23" xfId="0" applyNumberFormat="1" applyFont="1" applyFill="1" applyBorder="1" applyAlignment="1">
      <alignment horizontal="center"/>
    </xf>
    <xf numFmtId="3" fontId="6" fillId="34" borderId="2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1" fillId="33" borderId="15" xfId="0" applyNumberFormat="1" applyFont="1" applyFill="1" applyBorder="1" applyAlignment="1">
      <alignment horizontal="center" vertical="top" wrapText="1"/>
    </xf>
    <xf numFmtId="3" fontId="1" fillId="33" borderId="16" xfId="0" applyNumberFormat="1" applyFont="1" applyFill="1" applyBorder="1" applyAlignment="1">
      <alignment horizontal="center" vertical="top" wrapText="1"/>
    </xf>
    <xf numFmtId="0" fontId="1" fillId="36" borderId="15" xfId="0" applyFont="1" applyFill="1" applyBorder="1" applyAlignment="1">
      <alignment vertical="top" wrapText="1"/>
    </xf>
    <xf numFmtId="3" fontId="3" fillId="36" borderId="0" xfId="0" applyNumberFormat="1" applyFont="1" applyFill="1" applyBorder="1" applyAlignment="1">
      <alignment vertical="top" wrapText="1"/>
    </xf>
    <xf numFmtId="3" fontId="3" fillId="36" borderId="15" xfId="0" applyNumberFormat="1" applyFont="1" applyFill="1" applyBorder="1" applyAlignment="1">
      <alignment horizontal="center" vertical="top" wrapText="1"/>
    </xf>
    <xf numFmtId="3" fontId="3" fillId="36" borderId="0" xfId="0" applyNumberFormat="1" applyFont="1" applyFill="1" applyBorder="1" applyAlignment="1">
      <alignment horizontal="center" vertical="top" wrapText="1"/>
    </xf>
    <xf numFmtId="3" fontId="3" fillId="36" borderId="16" xfId="0" applyNumberFormat="1" applyFont="1" applyFill="1" applyBorder="1" applyAlignment="1">
      <alignment horizontal="center" vertical="top" wrapText="1"/>
    </xf>
    <xf numFmtId="3" fontId="3" fillId="36" borderId="18" xfId="0" applyNumberFormat="1" applyFont="1" applyFill="1" applyBorder="1" applyAlignment="1">
      <alignment vertical="top" wrapText="1"/>
    </xf>
    <xf numFmtId="3" fontId="1" fillId="36" borderId="15" xfId="0" applyNumberFormat="1" applyFont="1" applyFill="1" applyBorder="1" applyAlignment="1">
      <alignment vertical="top" wrapText="1"/>
    </xf>
    <xf numFmtId="3" fontId="1" fillId="36" borderId="0" xfId="0" applyNumberFormat="1" applyFont="1" applyFill="1" applyBorder="1" applyAlignment="1">
      <alignment vertical="top" wrapText="1"/>
    </xf>
    <xf numFmtId="3" fontId="3" fillId="36" borderId="16" xfId="0" applyNumberFormat="1" applyFont="1" applyFill="1" applyBorder="1" applyAlignment="1">
      <alignment vertical="top" wrapText="1"/>
    </xf>
    <xf numFmtId="2" fontId="6" fillId="35" borderId="22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wrapText="1"/>
    </xf>
    <xf numFmtId="2" fontId="6" fillId="35" borderId="11" xfId="0" applyNumberFormat="1" applyFont="1" applyFill="1" applyBorder="1" applyAlignment="1">
      <alignment horizontal="center" wrapText="1"/>
    </xf>
    <xf numFmtId="2" fontId="6" fillId="35" borderId="19" xfId="0" applyNumberFormat="1" applyFont="1" applyFill="1" applyBorder="1" applyAlignment="1">
      <alignment horizontal="center" wrapText="1"/>
    </xf>
    <xf numFmtId="2" fontId="6" fillId="35" borderId="0" xfId="0" applyNumberFormat="1" applyFont="1" applyFill="1" applyBorder="1" applyAlignment="1">
      <alignment horizontal="center" wrapText="1"/>
    </xf>
    <xf numFmtId="2" fontId="6" fillId="35" borderId="21" xfId="0" applyNumberFormat="1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 wrapText="1"/>
    </xf>
    <xf numFmtId="0" fontId="6" fillId="35" borderId="20" xfId="0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wrapText="1"/>
    </xf>
    <xf numFmtId="0" fontId="6" fillId="35" borderId="24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/>
    </xf>
    <xf numFmtId="0" fontId="1" fillId="36" borderId="0" xfId="0" applyFont="1" applyFill="1" applyBorder="1" applyAlignment="1">
      <alignment vertical="top" wrapText="1"/>
    </xf>
    <xf numFmtId="1" fontId="6" fillId="36" borderId="0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172" fontId="8" fillId="36" borderId="0" xfId="0" applyNumberFormat="1" applyFont="1" applyFill="1" applyBorder="1" applyAlignment="1">
      <alignment/>
    </xf>
    <xf numFmtId="4" fontId="8" fillId="36" borderId="0" xfId="0" applyNumberFormat="1" applyFont="1" applyFill="1" applyBorder="1" applyAlignment="1">
      <alignment/>
    </xf>
    <xf numFmtId="4" fontId="6" fillId="36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70" zoomScaleNormal="70" zoomScalePageLayoutView="0" workbookViewId="0" topLeftCell="A4">
      <selection activeCell="K11" sqref="K11"/>
    </sheetView>
  </sheetViews>
  <sheetFormatPr defaultColWidth="9.00390625" defaultRowHeight="12.75"/>
  <cols>
    <col min="1" max="1" width="49.125" style="26" customWidth="1"/>
    <col min="2" max="2" width="13.25390625" style="26" customWidth="1"/>
    <col min="3" max="3" width="9.00390625" style="26" customWidth="1"/>
    <col min="4" max="4" width="12.75390625" style="26" customWidth="1"/>
    <col min="5" max="5" width="10.00390625" style="26" customWidth="1"/>
    <col min="6" max="6" width="9.25390625" style="26" customWidth="1"/>
    <col min="7" max="7" width="12.25390625" style="26" customWidth="1"/>
    <col min="8" max="8" width="16.375" style="26" customWidth="1"/>
    <col min="9" max="9" width="17.00390625" style="26" customWidth="1"/>
    <col min="10" max="10" width="14.875" style="26" customWidth="1"/>
    <col min="11" max="11" width="15.625" style="26" customWidth="1"/>
    <col min="12" max="16384" width="9.125" style="26" customWidth="1"/>
  </cols>
  <sheetData>
    <row r="1" ht="15">
      <c r="A1" s="26" t="s">
        <v>44</v>
      </c>
    </row>
    <row r="2" ht="15.75" thickBot="1"/>
    <row r="3" spans="1:11" ht="31.5">
      <c r="A3" s="27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39" t="s">
        <v>12</v>
      </c>
      <c r="I3" s="39"/>
      <c r="J3" s="39"/>
      <c r="K3" s="2" t="s">
        <v>6</v>
      </c>
    </row>
    <row r="4" spans="1:11" ht="15">
      <c r="A4" s="13" t="s">
        <v>23</v>
      </c>
      <c r="B4" s="15">
        <v>4000000</v>
      </c>
      <c r="C4" s="16"/>
      <c r="D4" s="16"/>
      <c r="E4" s="16"/>
      <c r="F4" s="16"/>
      <c r="G4" s="16"/>
      <c r="H4" s="40">
        <v>150000000</v>
      </c>
      <c r="I4" s="40"/>
      <c r="J4" s="40"/>
      <c r="K4" s="17"/>
    </row>
    <row r="5" spans="1:11" ht="30">
      <c r="A5" s="13" t="s">
        <v>51</v>
      </c>
      <c r="B5" s="15">
        <v>15</v>
      </c>
      <c r="C5" s="16"/>
      <c r="D5" s="16"/>
      <c r="E5" s="16"/>
      <c r="F5" s="16"/>
      <c r="G5" s="16"/>
      <c r="H5" s="40">
        <v>5</v>
      </c>
      <c r="I5" s="40"/>
      <c r="J5" s="40"/>
      <c r="K5" s="17"/>
    </row>
    <row r="6" spans="1:11" ht="30">
      <c r="A6" s="13" t="s">
        <v>45</v>
      </c>
      <c r="B6" s="16"/>
      <c r="C6" s="16"/>
      <c r="D6" s="16"/>
      <c r="E6" s="16"/>
      <c r="F6" s="16"/>
      <c r="G6" s="16"/>
      <c r="H6" s="40">
        <v>100000000</v>
      </c>
      <c r="I6" s="40"/>
      <c r="J6" s="40"/>
      <c r="K6" s="17"/>
    </row>
    <row r="7" spans="1:11" ht="15">
      <c r="A7" s="13" t="s">
        <v>25</v>
      </c>
      <c r="B7" s="16"/>
      <c r="C7" s="16">
        <v>36</v>
      </c>
      <c r="D7" s="16"/>
      <c r="E7" s="16"/>
      <c r="F7" s="16"/>
      <c r="G7" s="16">
        <v>12</v>
      </c>
      <c r="H7" s="16"/>
      <c r="I7" s="15">
        <v>8</v>
      </c>
      <c r="J7" s="16"/>
      <c r="K7" s="19">
        <v>8</v>
      </c>
    </row>
    <row r="8" spans="1:11" ht="15">
      <c r="A8" s="13" t="s">
        <v>21</v>
      </c>
      <c r="B8" s="16"/>
      <c r="C8" s="16"/>
      <c r="D8" s="16"/>
      <c r="E8" s="16"/>
      <c r="F8" s="16"/>
      <c r="G8" s="16"/>
      <c r="H8" s="18"/>
      <c r="I8" s="15">
        <v>9600</v>
      </c>
      <c r="J8" s="16"/>
      <c r="K8" s="17"/>
    </row>
    <row r="9" spans="1:11" ht="30">
      <c r="A9" s="13" t="s">
        <v>46</v>
      </c>
      <c r="B9" s="15">
        <v>250000</v>
      </c>
      <c r="C9" s="16"/>
      <c r="D9" s="16"/>
      <c r="E9" s="16"/>
      <c r="F9" s="16"/>
      <c r="G9" s="16"/>
      <c r="H9" s="15">
        <v>7000000</v>
      </c>
      <c r="I9" s="16"/>
      <c r="J9" s="16"/>
      <c r="K9" s="17"/>
    </row>
    <row r="10" spans="1:11" ht="30">
      <c r="A10" s="13" t="s">
        <v>47</v>
      </c>
      <c r="B10" s="16"/>
      <c r="C10" s="40">
        <v>240200</v>
      </c>
      <c r="D10" s="40"/>
      <c r="E10" s="40"/>
      <c r="F10" s="40"/>
      <c r="G10" s="16"/>
      <c r="H10" s="16"/>
      <c r="I10" s="16"/>
      <c r="J10" s="16"/>
      <c r="K10" s="17"/>
    </row>
    <row r="11" spans="1:11" ht="15">
      <c r="A11" s="13" t="s">
        <v>10</v>
      </c>
      <c r="B11" s="16"/>
      <c r="C11" s="16"/>
      <c r="D11" s="16"/>
      <c r="E11" s="16"/>
      <c r="F11" s="16"/>
      <c r="G11" s="15">
        <v>10000</v>
      </c>
      <c r="H11" s="16"/>
      <c r="I11" s="16"/>
      <c r="J11" s="16"/>
      <c r="K11" s="19">
        <v>60000</v>
      </c>
    </row>
    <row r="12" spans="1:11" ht="15">
      <c r="A12" s="13" t="s">
        <v>48</v>
      </c>
      <c r="B12" s="40">
        <v>10</v>
      </c>
      <c r="C12" s="40"/>
      <c r="D12" s="40"/>
      <c r="E12" s="40"/>
      <c r="F12" s="40"/>
      <c r="G12" s="40"/>
      <c r="H12" s="40"/>
      <c r="I12" s="40"/>
      <c r="J12" s="40"/>
      <c r="K12" s="45"/>
    </row>
    <row r="13" spans="1:11" ht="15.75" thickBot="1">
      <c r="A13" s="14" t="s">
        <v>11</v>
      </c>
      <c r="B13" s="47">
        <v>45</v>
      </c>
      <c r="C13" s="47"/>
      <c r="D13" s="47"/>
      <c r="E13" s="47"/>
      <c r="F13" s="47"/>
      <c r="G13" s="47"/>
      <c r="H13" s="47"/>
      <c r="I13" s="47"/>
      <c r="J13" s="47"/>
      <c r="K13" s="48"/>
    </row>
    <row r="14" spans="2:11" ht="30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.75">
      <c r="A15" s="38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3" t="s">
        <v>37</v>
      </c>
      <c r="B16" s="41">
        <f>B13*B12</f>
        <v>450</v>
      </c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5.75">
      <c r="A17" s="3" t="s">
        <v>30</v>
      </c>
      <c r="B17" s="41">
        <f>B16*12</f>
        <v>5400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2:11" ht="30.7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7" ht="63">
      <c r="A19" s="20" t="s">
        <v>24</v>
      </c>
      <c r="B19" s="6" t="s">
        <v>0</v>
      </c>
      <c r="C19" s="5" t="s">
        <v>1</v>
      </c>
      <c r="D19" s="6" t="s">
        <v>2</v>
      </c>
      <c r="E19" s="6" t="s">
        <v>3</v>
      </c>
      <c r="F19" s="7" t="s">
        <v>4</v>
      </c>
      <c r="G19" s="11" t="s">
        <v>5</v>
      </c>
      <c r="H19" s="5" t="s">
        <v>27</v>
      </c>
      <c r="I19" s="6" t="s">
        <v>28</v>
      </c>
      <c r="J19" s="7" t="s">
        <v>29</v>
      </c>
      <c r="K19" s="7" t="s">
        <v>6</v>
      </c>
      <c r="M19" s="46" t="s">
        <v>43</v>
      </c>
      <c r="N19" s="46"/>
      <c r="O19" s="46"/>
      <c r="P19" s="46"/>
      <c r="Q19" s="46"/>
    </row>
    <row r="20" spans="1:17" ht="15.75">
      <c r="A20" s="8" t="s">
        <v>26</v>
      </c>
      <c r="B20" s="21">
        <f>B21/B12</f>
        <v>95.67901234567901</v>
      </c>
      <c r="C20" s="42">
        <f>C21/B12</f>
        <v>533.7777777777777</v>
      </c>
      <c r="D20" s="43"/>
      <c r="E20" s="43"/>
      <c r="F20" s="44"/>
      <c r="G20" s="22">
        <f>G21/B12</f>
        <v>1000</v>
      </c>
      <c r="H20" s="24">
        <f>H21/B12</f>
        <v>3148.1481481481483</v>
      </c>
      <c r="I20" s="21">
        <f>I21/B12</f>
        <v>768</v>
      </c>
      <c r="J20" s="23">
        <f>J21/B12</f>
        <v>3916.1481481481483</v>
      </c>
      <c r="K20" s="23">
        <f>K21/B12</f>
        <v>6000</v>
      </c>
      <c r="M20" s="46"/>
      <c r="N20" s="46"/>
      <c r="O20" s="46"/>
      <c r="P20" s="46"/>
      <c r="Q20" s="46"/>
    </row>
    <row r="21" spans="1:17" ht="15.75" customHeight="1">
      <c r="A21" s="8" t="s">
        <v>32</v>
      </c>
      <c r="B21" s="4">
        <f>B22/B13</f>
        <v>956.7901234567901</v>
      </c>
      <c r="C21" s="50">
        <f>C10/B13</f>
        <v>5337.777777777777</v>
      </c>
      <c r="D21" s="41"/>
      <c r="E21" s="41"/>
      <c r="F21" s="51"/>
      <c r="G21" s="12">
        <f>G11</f>
        <v>10000</v>
      </c>
      <c r="H21" s="25">
        <f>H22/B13</f>
        <v>31481.48148148148</v>
      </c>
      <c r="I21" s="4">
        <f>B12/100*I7*I8</f>
        <v>7680</v>
      </c>
      <c r="J21" s="9">
        <f>H21+I21</f>
        <v>39161.48148148148</v>
      </c>
      <c r="K21" s="9">
        <f>K11</f>
        <v>60000</v>
      </c>
      <c r="M21" s="46"/>
      <c r="N21" s="46"/>
      <c r="O21" s="46"/>
      <c r="P21" s="46"/>
      <c r="Q21" s="46"/>
    </row>
    <row r="22" spans="1:17" ht="15.75">
      <c r="A22" s="8" t="s">
        <v>31</v>
      </c>
      <c r="B22" s="4">
        <f>B23/12</f>
        <v>43055.555555555555</v>
      </c>
      <c r="C22" s="50">
        <f>C10</f>
        <v>240200</v>
      </c>
      <c r="D22" s="41"/>
      <c r="E22" s="41"/>
      <c r="F22" s="51"/>
      <c r="G22" s="12">
        <f>G11*B13</f>
        <v>450000</v>
      </c>
      <c r="H22" s="25">
        <f>H23/12</f>
        <v>1416666.6666666667</v>
      </c>
      <c r="I22" s="4">
        <f>I21*B13</f>
        <v>345600</v>
      </c>
      <c r="J22" s="10">
        <f>H22+I22</f>
        <v>1762266.6666666667</v>
      </c>
      <c r="K22" s="10">
        <f>K21*B13</f>
        <v>2700000</v>
      </c>
      <c r="M22" s="46"/>
      <c r="N22" s="46"/>
      <c r="O22" s="46"/>
      <c r="P22" s="46"/>
      <c r="Q22" s="46"/>
    </row>
    <row r="23" spans="1:17" ht="16.5" thickBot="1">
      <c r="A23" s="52" t="s">
        <v>7</v>
      </c>
      <c r="B23" s="53">
        <f>(B4-B6)/B5+B9</f>
        <v>516666.6666666667</v>
      </c>
      <c r="C23" s="54">
        <f>C22*12</f>
        <v>2882400</v>
      </c>
      <c r="D23" s="55"/>
      <c r="E23" s="55"/>
      <c r="F23" s="56"/>
      <c r="G23" s="57">
        <f>G22*12</f>
        <v>5400000</v>
      </c>
      <c r="H23" s="58">
        <f>(H4-H6)/H5+H9</f>
        <v>17000000</v>
      </c>
      <c r="I23" s="59">
        <f>I22*12</f>
        <v>4147200</v>
      </c>
      <c r="J23" s="60">
        <f>H23+I23</f>
        <v>21147200</v>
      </c>
      <c r="K23" s="60">
        <f>K22*12</f>
        <v>32400000</v>
      </c>
      <c r="M23" s="46"/>
      <c r="N23" s="46"/>
      <c r="O23" s="46"/>
      <c r="P23" s="46"/>
      <c r="Q23" s="46"/>
    </row>
    <row r="24" spans="13:17" ht="34.5" customHeight="1">
      <c r="M24" s="61" t="s">
        <v>49</v>
      </c>
      <c r="N24" s="62"/>
      <c r="O24" s="62"/>
      <c r="P24" s="62"/>
      <c r="Q24" s="63"/>
    </row>
    <row r="25" spans="1:17" ht="15.75">
      <c r="A25" s="38" t="s">
        <v>14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M25" s="64"/>
      <c r="N25" s="65"/>
      <c r="O25" s="65"/>
      <c r="P25" s="65"/>
      <c r="Q25" s="66"/>
    </row>
    <row r="26" spans="1:17" ht="15.75" customHeight="1">
      <c r="A26" s="3" t="s">
        <v>33</v>
      </c>
      <c r="B26" s="29">
        <v>17</v>
      </c>
      <c r="C26" s="29">
        <v>15</v>
      </c>
      <c r="D26" s="29">
        <v>15</v>
      </c>
      <c r="E26" s="29">
        <v>15</v>
      </c>
      <c r="F26" s="29">
        <v>25</v>
      </c>
      <c r="G26" s="29">
        <v>25</v>
      </c>
      <c r="H26" s="29"/>
      <c r="I26" s="29"/>
      <c r="J26" s="29">
        <v>25</v>
      </c>
      <c r="K26" s="29">
        <v>25</v>
      </c>
      <c r="M26" s="64"/>
      <c r="N26" s="65"/>
      <c r="O26" s="65"/>
      <c r="P26" s="65"/>
      <c r="Q26" s="66"/>
    </row>
    <row r="27" spans="1:17" ht="15.75">
      <c r="A27" s="74" t="s">
        <v>8</v>
      </c>
      <c r="B27" s="75">
        <f aca="true" t="shared" si="0" ref="B27:G27">$B$12/B26*60</f>
        <v>35.294117647058826</v>
      </c>
      <c r="C27" s="75">
        <f t="shared" si="0"/>
        <v>40</v>
      </c>
      <c r="D27" s="75">
        <f t="shared" si="0"/>
        <v>40</v>
      </c>
      <c r="E27" s="75">
        <f t="shared" si="0"/>
        <v>40</v>
      </c>
      <c r="F27" s="75">
        <f t="shared" si="0"/>
        <v>24</v>
      </c>
      <c r="G27" s="75">
        <f t="shared" si="0"/>
        <v>24</v>
      </c>
      <c r="H27" s="73"/>
      <c r="I27" s="73"/>
      <c r="J27" s="75">
        <f>$B$12/J26*60</f>
        <v>24</v>
      </c>
      <c r="K27" s="75">
        <f>$B$12/K26*60</f>
        <v>24</v>
      </c>
      <c r="M27" s="67" t="s">
        <v>42</v>
      </c>
      <c r="N27" s="68"/>
      <c r="O27" s="68"/>
      <c r="P27" s="68"/>
      <c r="Q27" s="69"/>
    </row>
    <row r="28" spans="13:17" ht="36" customHeight="1" thickBot="1">
      <c r="M28" s="70"/>
      <c r="N28" s="71"/>
      <c r="O28" s="71"/>
      <c r="P28" s="71"/>
      <c r="Q28" s="72"/>
    </row>
    <row r="29" spans="1:11" ht="15.75">
      <c r="A29" s="38" t="s">
        <v>17</v>
      </c>
      <c r="B29" s="29"/>
      <c r="C29" s="29" t="s">
        <v>9</v>
      </c>
      <c r="D29" s="29"/>
      <c r="E29" s="29"/>
      <c r="F29" s="29"/>
      <c r="G29" s="29" t="s">
        <v>9</v>
      </c>
      <c r="H29" s="29"/>
      <c r="I29" s="29" t="s">
        <v>9</v>
      </c>
      <c r="J29" s="29"/>
      <c r="K29" s="29" t="s">
        <v>9</v>
      </c>
    </row>
    <row r="30" spans="1:11" ht="15.75" hidden="1">
      <c r="A30" s="31" t="s">
        <v>16</v>
      </c>
      <c r="B30" s="28"/>
      <c r="C30" s="30">
        <v>50</v>
      </c>
      <c r="D30" s="28"/>
      <c r="E30" s="28"/>
      <c r="F30" s="28"/>
      <c r="G30" s="30">
        <v>12</v>
      </c>
      <c r="H30" s="28"/>
      <c r="I30" s="30">
        <v>1</v>
      </c>
      <c r="J30" s="28"/>
      <c r="K30" s="30">
        <v>1</v>
      </c>
    </row>
    <row r="31" spans="1:11" ht="15" hidden="1">
      <c r="A31" s="28" t="s">
        <v>35</v>
      </c>
      <c r="B31" s="32">
        <v>0</v>
      </c>
      <c r="C31" s="33">
        <f>C7/100/C30</f>
        <v>0.0072</v>
      </c>
      <c r="D31" s="34"/>
      <c r="E31" s="34"/>
      <c r="F31" s="34"/>
      <c r="G31" s="34">
        <f>G7/100/G30</f>
        <v>0.01</v>
      </c>
      <c r="H31" s="34"/>
      <c r="I31" s="34">
        <f>I7/100/I30</f>
        <v>0.08</v>
      </c>
      <c r="J31" s="34"/>
      <c r="K31" s="34">
        <f>K7/100/K30</f>
        <v>0.08</v>
      </c>
    </row>
    <row r="32" spans="1:11" ht="15" hidden="1">
      <c r="A32" s="28" t="s">
        <v>34</v>
      </c>
      <c r="B32" s="32">
        <v>0</v>
      </c>
      <c r="C32" s="33">
        <f>C31*$B$12</f>
        <v>0.072</v>
      </c>
      <c r="D32" s="34"/>
      <c r="E32" s="34"/>
      <c r="F32" s="34"/>
      <c r="G32" s="34">
        <f>G31*$B$12</f>
        <v>0.1</v>
      </c>
      <c r="H32" s="34"/>
      <c r="I32" s="34">
        <f>I31*$B$12</f>
        <v>0.8</v>
      </c>
      <c r="J32" s="34"/>
      <c r="K32" s="34">
        <f>K31*$B$12</f>
        <v>0.8</v>
      </c>
    </row>
    <row r="33" spans="1:11" ht="15" hidden="1">
      <c r="A33" s="28" t="s">
        <v>50</v>
      </c>
      <c r="B33" s="32">
        <v>0</v>
      </c>
      <c r="C33" s="35">
        <f>C32*$B$13</f>
        <v>3.2399999999999998</v>
      </c>
      <c r="D33" s="34"/>
      <c r="E33" s="34"/>
      <c r="F33" s="34"/>
      <c r="G33" s="35">
        <f>G32*$B$13</f>
        <v>4.5</v>
      </c>
      <c r="H33" s="35"/>
      <c r="I33" s="35">
        <f>I32*$B$13</f>
        <v>36</v>
      </c>
      <c r="J33" s="35"/>
      <c r="K33" s="35">
        <f>K32*$B$13</f>
        <v>36</v>
      </c>
    </row>
    <row r="34" spans="1:11" ht="15.75">
      <c r="A34" s="73" t="s">
        <v>41</v>
      </c>
      <c r="B34" s="76">
        <v>0</v>
      </c>
      <c r="C34" s="77">
        <f>C33*12</f>
        <v>38.879999999999995</v>
      </c>
      <c r="D34" s="78"/>
      <c r="E34" s="78"/>
      <c r="F34" s="78"/>
      <c r="G34" s="77">
        <f>G33*12</f>
        <v>54</v>
      </c>
      <c r="H34" s="77"/>
      <c r="I34" s="77">
        <f>I33*12</f>
        <v>432</v>
      </c>
      <c r="J34" s="77"/>
      <c r="K34" s="77">
        <f>K33*12</f>
        <v>432</v>
      </c>
    </row>
    <row r="35" ht="15"/>
    <row r="36" ht="15"/>
    <row r="37" spans="1:11" ht="15.75">
      <c r="A37" s="38" t="s">
        <v>19</v>
      </c>
      <c r="B37" s="32"/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15" hidden="1">
      <c r="A38" s="34" t="s">
        <v>18</v>
      </c>
      <c r="B38" s="32"/>
      <c r="C38" s="34">
        <v>0.32</v>
      </c>
      <c r="D38" s="34"/>
      <c r="E38" s="34"/>
      <c r="F38" s="34"/>
      <c r="G38" s="34">
        <v>0.3</v>
      </c>
      <c r="H38" s="34"/>
      <c r="I38" s="34">
        <v>0.2</v>
      </c>
      <c r="J38" s="34"/>
      <c r="K38" s="34">
        <v>0.2</v>
      </c>
    </row>
    <row r="39" spans="1:11" ht="15" hidden="1">
      <c r="A39" s="34" t="s">
        <v>38</v>
      </c>
      <c r="B39" s="32">
        <v>0</v>
      </c>
      <c r="C39" s="34">
        <f>C38/C30</f>
        <v>0.0064</v>
      </c>
      <c r="D39" s="34"/>
      <c r="E39" s="34"/>
      <c r="F39" s="34"/>
      <c r="G39" s="34">
        <f>G38/G30</f>
        <v>0.024999999999999998</v>
      </c>
      <c r="H39" s="34"/>
      <c r="I39" s="34">
        <f>I38/I30</f>
        <v>0.2</v>
      </c>
      <c r="J39" s="34"/>
      <c r="K39" s="34">
        <f>K38/K30</f>
        <v>0.2</v>
      </c>
    </row>
    <row r="40" spans="1:11" ht="15" hidden="1">
      <c r="A40" s="34" t="s">
        <v>36</v>
      </c>
      <c r="B40" s="32">
        <v>0</v>
      </c>
      <c r="C40" s="34">
        <f>C39*$B$12</f>
        <v>0.064</v>
      </c>
      <c r="D40" s="34"/>
      <c r="E40" s="34"/>
      <c r="F40" s="34"/>
      <c r="G40" s="34">
        <f>G39*$B$12</f>
        <v>0.24999999999999997</v>
      </c>
      <c r="H40" s="34"/>
      <c r="I40" s="34">
        <f>I39*$B$12</f>
        <v>2</v>
      </c>
      <c r="J40" s="34"/>
      <c r="K40" s="34">
        <f>K39*$B$12</f>
        <v>2</v>
      </c>
    </row>
    <row r="41" spans="1:11" ht="15" hidden="1">
      <c r="A41" s="34" t="s">
        <v>39</v>
      </c>
      <c r="B41" s="32">
        <v>0</v>
      </c>
      <c r="C41" s="34">
        <f>C40*$B$13</f>
        <v>2.88</v>
      </c>
      <c r="D41" s="34"/>
      <c r="E41" s="34"/>
      <c r="F41" s="34"/>
      <c r="G41" s="34">
        <f>G40*$B$13</f>
        <v>11.249999999999998</v>
      </c>
      <c r="H41" s="34"/>
      <c r="I41" s="34">
        <f>I40*$B$13</f>
        <v>90</v>
      </c>
      <c r="J41" s="34"/>
      <c r="K41" s="34">
        <f>K40*$B$13</f>
        <v>90</v>
      </c>
    </row>
    <row r="42" spans="1:11" ht="15">
      <c r="A42" s="34" t="s">
        <v>40</v>
      </c>
      <c r="B42" s="32">
        <v>0</v>
      </c>
      <c r="C42" s="34">
        <f>C41*12</f>
        <v>34.56</v>
      </c>
      <c r="D42" s="34"/>
      <c r="E42" s="34"/>
      <c r="F42" s="34"/>
      <c r="G42" s="34">
        <f>G41*12</f>
        <v>134.99999999999997</v>
      </c>
      <c r="H42" s="34"/>
      <c r="I42" s="34">
        <f>I41*12</f>
        <v>1080</v>
      </c>
      <c r="J42" s="34"/>
      <c r="K42" s="34">
        <f>K41*12</f>
        <v>1080</v>
      </c>
    </row>
    <row r="43" ht="15"/>
    <row r="44" ht="15"/>
    <row r="45" ht="15"/>
    <row r="46" spans="1:11" ht="31.5">
      <c r="A46" s="38" t="s">
        <v>20</v>
      </c>
      <c r="B46" s="79" t="s">
        <v>15</v>
      </c>
      <c r="C46" s="76">
        <f>C42/20</f>
        <v>1.7280000000000002</v>
      </c>
      <c r="D46" s="76"/>
      <c r="E46" s="76"/>
      <c r="F46" s="76"/>
      <c r="G46" s="76">
        <f>G42/20</f>
        <v>6.749999999999998</v>
      </c>
      <c r="H46" s="76"/>
      <c r="I46" s="76">
        <f>I42/20</f>
        <v>54</v>
      </c>
      <c r="J46" s="76"/>
      <c r="K46" s="76">
        <f>K42/20</f>
        <v>54</v>
      </c>
    </row>
    <row r="47" spans="1:11" ht="15">
      <c r="A47" s="34" t="s">
        <v>22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51" spans="1:1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2:11" ht="15"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2:11" ht="15"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5.75">
      <c r="A54" s="37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2:11" ht="15"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2:11" ht="15"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2:11" ht="15"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2:11" ht="15"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2:11" ht="15">
      <c r="B59" s="36"/>
      <c r="C59" s="36"/>
      <c r="D59" s="36"/>
      <c r="E59" s="36"/>
      <c r="F59" s="36"/>
      <c r="G59" s="36"/>
      <c r="H59" s="36"/>
      <c r="I59" s="36"/>
      <c r="J59" s="36"/>
      <c r="K59" s="36"/>
    </row>
  </sheetData>
  <sheetProtection/>
  <mergeCells count="17">
    <mergeCell ref="H5:J5"/>
    <mergeCell ref="A51:K51"/>
    <mergeCell ref="C21:F21"/>
    <mergeCell ref="C22:F22"/>
    <mergeCell ref="C23:F23"/>
    <mergeCell ref="B17:K17"/>
    <mergeCell ref="M27:Q28"/>
    <mergeCell ref="M24:Q26"/>
    <mergeCell ref="H3:J3"/>
    <mergeCell ref="H6:J6"/>
    <mergeCell ref="B16:K16"/>
    <mergeCell ref="C20:F20"/>
    <mergeCell ref="B12:K12"/>
    <mergeCell ref="M19:Q23"/>
    <mergeCell ref="B13:K13"/>
    <mergeCell ref="C10:F10"/>
    <mergeCell ref="H4:J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Горбунов</dc:creator>
  <cp:keywords/>
  <dc:description/>
  <cp:lastModifiedBy>pasha</cp:lastModifiedBy>
  <dcterms:created xsi:type="dcterms:W3CDTF">2013-12-05T11:55:49Z</dcterms:created>
  <dcterms:modified xsi:type="dcterms:W3CDTF">2014-08-20T09:53:01Z</dcterms:modified>
  <cp:category/>
  <cp:version/>
  <cp:contentType/>
  <cp:contentStatus/>
</cp:coreProperties>
</file>